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cclpng-my.sharepoint.com/personal/jeremy_fry_hugocanning_com_pg/Documents/Documents/Hugo Canning/Marketing/NPD/"/>
    </mc:Choice>
  </mc:AlternateContent>
  <xr:revisionPtr revIDLastSave="97" documentId="8_{3957FF00-3B5B-40B2-9FF4-2333AED9C0BD}" xr6:coauthVersionLast="47" xr6:coauthVersionMax="47" xr10:uidLastSave="{FF7261C4-394E-47B2-8D4A-4F69C725E0D3}"/>
  <bookViews>
    <workbookView xWindow="-28920" yWindow="1650" windowWidth="29040" windowHeight="15720" xr2:uid="{7FFF65AE-BCF4-4319-83D1-BEB1D01D21DA}"/>
  </bookViews>
  <sheets>
    <sheet name="Sheet1" sheetId="1" r:id="rId1"/>
    <sheet name="BOM Estimat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2" l="1"/>
  <c r="I3" i="2"/>
  <c r="I7" i="2"/>
  <c r="I11" i="2" s="1"/>
  <c r="I8" i="2"/>
  <c r="I9" i="2" s="1"/>
  <c r="D11" i="2" l="1"/>
  <c r="E11" i="2"/>
  <c r="F11" i="2"/>
  <c r="G11" i="2"/>
  <c r="H11" i="2"/>
  <c r="C11" i="2"/>
  <c r="D9" i="2"/>
  <c r="E9" i="2"/>
  <c r="F9" i="2"/>
  <c r="G9" i="2"/>
  <c r="H9" i="2"/>
  <c r="C9" i="2"/>
  <c r="D8" i="2"/>
  <c r="E8" i="2"/>
  <c r="F8" i="2"/>
  <c r="G8" i="2"/>
  <c r="H8" i="2"/>
  <c r="C8" i="2"/>
  <c r="D7" i="2"/>
  <c r="E7" i="2"/>
  <c r="F7" i="2"/>
  <c r="G7" i="2"/>
  <c r="H7" i="2"/>
  <c r="C7" i="2"/>
  <c r="D4" i="2"/>
  <c r="E4" i="2"/>
  <c r="F4" i="2"/>
  <c r="G4" i="2"/>
  <c r="H4" i="2"/>
  <c r="C4" i="2"/>
  <c r="D3" i="2"/>
  <c r="E3" i="2"/>
  <c r="F3" i="2"/>
  <c r="G3" i="2"/>
  <c r="H3" i="2"/>
  <c r="C3" i="2"/>
  <c r="M6" i="1"/>
  <c r="M5" i="1"/>
  <c r="M4" i="1"/>
  <c r="H10" i="1"/>
  <c r="H17" i="1" s="1"/>
  <c r="H18" i="1"/>
  <c r="H21" i="1"/>
  <c r="H20" i="1"/>
  <c r="H19" i="1"/>
  <c r="H16" i="1"/>
  <c r="H15" i="1"/>
  <c r="H13" i="1"/>
  <c r="H3" i="1"/>
  <c r="H4" i="1"/>
  <c r="C8" i="1"/>
  <c r="D8" i="1"/>
  <c r="E8" i="1"/>
  <c r="C4" i="1"/>
  <c r="D4" i="1"/>
  <c r="E4" i="1"/>
  <c r="F4" i="1"/>
  <c r="F8" i="1" s="1"/>
  <c r="G4" i="1"/>
  <c r="G8" i="1" s="1"/>
  <c r="H11" i="1" l="1"/>
</calcChain>
</file>

<file path=xl/sharedStrings.xml><?xml version="1.0" encoding="utf-8"?>
<sst xmlns="http://schemas.openxmlformats.org/spreadsheetml/2006/main" count="33" uniqueCount="29">
  <si>
    <t>Total 20L Pails</t>
  </si>
  <si>
    <t>Total Literage</t>
  </si>
  <si>
    <t>Total Canned Meat</t>
  </si>
  <si>
    <t>2024 (LE)</t>
  </si>
  <si>
    <t>Total 12x 500ml ctn</t>
  </si>
  <si>
    <t>GSV per Pail (PGK)</t>
  </si>
  <si>
    <t>GSV per carton @K15/Jar</t>
  </si>
  <si>
    <t>GSV per carton @K20/Jar</t>
  </si>
  <si>
    <t>GSV per carton @K25/Jar</t>
  </si>
  <si>
    <t>GSV per carton @K35/Jar</t>
  </si>
  <si>
    <t>GSV per carton @K40/Jar</t>
  </si>
  <si>
    <t>GSV per carton @K45/Jar</t>
  </si>
  <si>
    <t>GSV per carton @K50/Jar</t>
  </si>
  <si>
    <t>Total 565ml units</t>
  </si>
  <si>
    <t>Packaging Cost (PACT/Viscount)</t>
  </si>
  <si>
    <t>Tub/Pail</t>
  </si>
  <si>
    <t>500gm</t>
  </si>
  <si>
    <t>weight</t>
  </si>
  <si>
    <t>AUD</t>
  </si>
  <si>
    <t>Lid</t>
  </si>
  <si>
    <t>PGK</t>
  </si>
  <si>
    <t>Total</t>
  </si>
  <si>
    <t>Freigh EXW Melbourne</t>
  </si>
  <si>
    <t>Total Weight</t>
  </si>
  <si>
    <t>500ml/650gm #units</t>
  </si>
  <si>
    <t>Units (L)</t>
  </si>
  <si>
    <t>Units (gm)</t>
  </si>
  <si>
    <t>% Difference</t>
  </si>
  <si>
    <t>Grams to Units @10% of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</si>
</sst>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1" applyNumberFormat="1" applyFont="1"/>
    <xf numFmtId="164" fontId="0" fillId="0" borderId="0" xfId="1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right"/>
    </xf>
    <xf numFmtId="2" fontId="0" fillId="0" borderId="0" xfId="0" applyNumberForma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6B42B-9951-4DD8-AC2C-BB6A6A97BF6C}">
  <dimension ref="B2:M21"/>
  <sheetViews>
    <sheetView tabSelected="1" workbookViewId="0">
      <selection activeCell="C4" sqref="C4"/>
    </sheetView>
  </sheetViews>
  <sheetFormatPr defaultRowHeight="15" x14ac:dyDescent="0.25"/>
  <cols>
    <col min="2" max="2" width="21.85546875" bestFit="1" customWidth="1"/>
    <col min="3" max="7" width="10.140625" style="1" customWidth="1"/>
    <col min="8" max="8" width="10.5703125" bestFit="1" customWidth="1"/>
  </cols>
  <sheetData>
    <row r="2" spans="2:13" s="2" customFormat="1" x14ac:dyDescent="0.25">
      <c r="C2" s="3">
        <v>2019</v>
      </c>
      <c r="D2" s="3">
        <v>2020</v>
      </c>
      <c r="E2" s="3">
        <v>2021</v>
      </c>
      <c r="F2" s="3">
        <v>2022</v>
      </c>
      <c r="G2" s="3">
        <v>2023</v>
      </c>
      <c r="H2" s="3" t="s">
        <v>3</v>
      </c>
      <c r="J2" s="2" t="s">
        <v>14</v>
      </c>
    </row>
    <row r="3" spans="2:13" x14ac:dyDescent="0.25">
      <c r="B3" t="s">
        <v>0</v>
      </c>
      <c r="C3" s="1">
        <v>3993</v>
      </c>
      <c r="D3" s="1">
        <v>2297</v>
      </c>
      <c r="E3" s="1">
        <v>6536</v>
      </c>
      <c r="F3" s="1">
        <v>4075</v>
      </c>
      <c r="G3" s="1">
        <v>2532</v>
      </c>
      <c r="H3" s="4">
        <f>H4/20</f>
        <v>2058.75</v>
      </c>
      <c r="K3" t="s">
        <v>17</v>
      </c>
      <c r="L3" t="s">
        <v>18</v>
      </c>
      <c r="M3" t="s">
        <v>20</v>
      </c>
    </row>
    <row r="4" spans="2:13" x14ac:dyDescent="0.25">
      <c r="B4" t="s">
        <v>1</v>
      </c>
      <c r="C4" s="1">
        <f t="shared" ref="C4:G4" si="0">C3*20</f>
        <v>79860</v>
      </c>
      <c r="D4" s="1">
        <f t="shared" si="0"/>
        <v>45940</v>
      </c>
      <c r="E4" s="1">
        <f t="shared" si="0"/>
        <v>130720</v>
      </c>
      <c r="F4" s="1">
        <f t="shared" si="0"/>
        <v>81500</v>
      </c>
      <c r="G4" s="1">
        <f t="shared" si="0"/>
        <v>50640</v>
      </c>
      <c r="H4" s="1">
        <f>H8*H6</f>
        <v>41175</v>
      </c>
      <c r="J4" t="s">
        <v>15</v>
      </c>
      <c r="K4" t="s">
        <v>16</v>
      </c>
      <c r="L4">
        <v>0.92700000000000005</v>
      </c>
      <c r="M4">
        <f>L4*2.6</f>
        <v>2.4102000000000001</v>
      </c>
    </row>
    <row r="5" spans="2:13" x14ac:dyDescent="0.25">
      <c r="J5" t="s">
        <v>19</v>
      </c>
      <c r="L5">
        <v>0.23599999999999999</v>
      </c>
      <c r="M5">
        <f>L5*2.6</f>
        <v>0.61360000000000003</v>
      </c>
    </row>
    <row r="6" spans="2:13" x14ac:dyDescent="0.25">
      <c r="B6" t="s">
        <v>2</v>
      </c>
      <c r="C6" s="1">
        <v>2404</v>
      </c>
      <c r="D6" s="1">
        <v>2519</v>
      </c>
      <c r="E6" s="1">
        <v>2722</v>
      </c>
      <c r="F6" s="1">
        <v>2971</v>
      </c>
      <c r="G6" s="1">
        <v>2026</v>
      </c>
      <c r="H6" s="1">
        <v>1647</v>
      </c>
      <c r="J6" t="s">
        <v>21</v>
      </c>
      <c r="M6" s="8">
        <f>M4+M5</f>
        <v>3.0238</v>
      </c>
    </row>
    <row r="8" spans="2:13" x14ac:dyDescent="0.25">
      <c r="C8" s="4">
        <f t="shared" ref="C8:G8" si="1">C4/C6</f>
        <v>33.219633943427624</v>
      </c>
      <c r="D8" s="4">
        <f t="shared" si="1"/>
        <v>18.237395791980944</v>
      </c>
      <c r="E8" s="4">
        <f t="shared" si="1"/>
        <v>48.02351212343865</v>
      </c>
      <c r="F8" s="4">
        <f t="shared" si="1"/>
        <v>27.431841130932344</v>
      </c>
      <c r="G8" s="4">
        <f t="shared" si="1"/>
        <v>24.995064165844028</v>
      </c>
      <c r="H8" s="4">
        <v>25</v>
      </c>
      <c r="J8" t="s">
        <v>22</v>
      </c>
    </row>
    <row r="10" spans="2:13" x14ac:dyDescent="0.25">
      <c r="B10" t="s">
        <v>13</v>
      </c>
      <c r="H10" s="7">
        <f>H4/0.565</f>
        <v>72876.106194690277</v>
      </c>
    </row>
    <row r="11" spans="2:13" x14ac:dyDescent="0.25">
      <c r="B11" t="s">
        <v>4</v>
      </c>
      <c r="H11" s="4">
        <f>H10/12</f>
        <v>6073.0088495575228</v>
      </c>
    </row>
    <row r="13" spans="2:13" x14ac:dyDescent="0.25">
      <c r="B13" t="s">
        <v>5</v>
      </c>
      <c r="H13" s="6">
        <f>110*H3</f>
        <v>226462.5</v>
      </c>
    </row>
    <row r="15" spans="2:13" x14ac:dyDescent="0.25">
      <c r="B15" t="s">
        <v>6</v>
      </c>
      <c r="H15" s="5">
        <f>H10*15</f>
        <v>1093141.5929203541</v>
      </c>
    </row>
    <row r="16" spans="2:13" x14ac:dyDescent="0.25">
      <c r="B16" t="s">
        <v>7</v>
      </c>
      <c r="H16" s="5">
        <f>20*H10</f>
        <v>1457522.1238938055</v>
      </c>
    </row>
    <row r="17" spans="2:8" x14ac:dyDescent="0.25">
      <c r="B17" t="s">
        <v>8</v>
      </c>
      <c r="H17" s="5">
        <f>H10*25</f>
        <v>1821902.654867257</v>
      </c>
    </row>
    <row r="18" spans="2:8" x14ac:dyDescent="0.25">
      <c r="B18" t="s">
        <v>9</v>
      </c>
      <c r="H18" s="5">
        <f>35*H10</f>
        <v>2550663.7168141599</v>
      </c>
    </row>
    <row r="19" spans="2:8" x14ac:dyDescent="0.25">
      <c r="B19" t="s">
        <v>10</v>
      </c>
      <c r="H19" s="5">
        <f>40*H10</f>
        <v>2915044.2477876111</v>
      </c>
    </row>
    <row r="20" spans="2:8" x14ac:dyDescent="0.25">
      <c r="B20" t="s">
        <v>11</v>
      </c>
      <c r="H20" s="5">
        <f>45*H10</f>
        <v>3279424.7787610623</v>
      </c>
    </row>
    <row r="21" spans="2:8" x14ac:dyDescent="0.25">
      <c r="B21" t="s">
        <v>12</v>
      </c>
      <c r="H21" s="5">
        <f>50*H10</f>
        <v>3643805.309734514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A930A-5987-4057-84CF-7D302C2125D6}">
  <dimension ref="B1:I11"/>
  <sheetViews>
    <sheetView workbookViewId="0">
      <selection activeCell="J1" sqref="J1:M1048576"/>
    </sheetView>
  </sheetViews>
  <sheetFormatPr defaultRowHeight="15" x14ac:dyDescent="0.25"/>
  <cols>
    <col min="2" max="2" width="22" customWidth="1"/>
    <col min="3" max="8" width="11.85546875" style="1" customWidth="1"/>
  </cols>
  <sheetData>
    <row r="1" spans="2:9" s="2" customFormat="1" x14ac:dyDescent="0.25">
      <c r="C1" s="3">
        <v>2019</v>
      </c>
      <c r="D1" s="3">
        <v>2020</v>
      </c>
      <c r="E1" s="3">
        <v>2021</v>
      </c>
      <c r="F1" s="3">
        <v>2022</v>
      </c>
      <c r="G1" s="3">
        <v>2023</v>
      </c>
      <c r="H1" s="3" t="s">
        <v>3</v>
      </c>
      <c r="I1" s="3" t="s">
        <v>3</v>
      </c>
    </row>
    <row r="2" spans="2:9" x14ac:dyDescent="0.25">
      <c r="B2" t="s">
        <v>0</v>
      </c>
      <c r="C2" s="1">
        <v>3993</v>
      </c>
      <c r="D2" s="1">
        <v>2297</v>
      </c>
      <c r="E2" s="1">
        <v>6536</v>
      </c>
      <c r="F2" s="1">
        <v>4075</v>
      </c>
      <c r="G2" s="1">
        <v>2532</v>
      </c>
      <c r="H2" s="1">
        <v>2058.75</v>
      </c>
      <c r="I2" s="1">
        <v>2058.75</v>
      </c>
    </row>
    <row r="3" spans="2:9" x14ac:dyDescent="0.25">
      <c r="B3" s="9" t="s">
        <v>1</v>
      </c>
      <c r="C3" s="1">
        <f>C2*20</f>
        <v>79860</v>
      </c>
      <c r="D3" s="1">
        <f t="shared" ref="D3:H3" si="0">D2*20</f>
        <v>45940</v>
      </c>
      <c r="E3" s="1">
        <f t="shared" si="0"/>
        <v>130720</v>
      </c>
      <c r="F3" s="1">
        <f t="shared" si="0"/>
        <v>81500</v>
      </c>
      <c r="G3" s="1">
        <f t="shared" si="0"/>
        <v>50640</v>
      </c>
      <c r="H3" s="1">
        <f t="shared" si="0"/>
        <v>41175</v>
      </c>
      <c r="I3" s="1">
        <f>I2*20</f>
        <v>41175</v>
      </c>
    </row>
    <row r="4" spans="2:9" x14ac:dyDescent="0.25">
      <c r="B4" s="9" t="s">
        <v>23</v>
      </c>
      <c r="C4" s="1">
        <f>C2*18</f>
        <v>71874</v>
      </c>
      <c r="D4" s="1">
        <f t="shared" ref="D4:H4" si="1">D2*18</f>
        <v>41346</v>
      </c>
      <c r="E4" s="1">
        <f t="shared" si="1"/>
        <v>117648</v>
      </c>
      <c r="F4" s="1">
        <f t="shared" si="1"/>
        <v>73350</v>
      </c>
      <c r="G4" s="1">
        <f t="shared" si="1"/>
        <v>45576</v>
      </c>
      <c r="H4" s="1">
        <f t="shared" si="1"/>
        <v>37057.5</v>
      </c>
      <c r="I4" s="1">
        <f>I2*14.37</f>
        <v>29584.237499999999</v>
      </c>
    </row>
    <row r="5" spans="2:9" x14ac:dyDescent="0.25">
      <c r="I5" s="1"/>
    </row>
    <row r="6" spans="2:9" x14ac:dyDescent="0.25">
      <c r="B6" t="s">
        <v>24</v>
      </c>
      <c r="I6" s="1"/>
    </row>
    <row r="7" spans="2:9" x14ac:dyDescent="0.25">
      <c r="B7" s="9" t="s">
        <v>25</v>
      </c>
      <c r="C7" s="1">
        <f>C3/0.5</f>
        <v>159720</v>
      </c>
      <c r="D7" s="1">
        <f t="shared" ref="D7:H7" si="2">D3/0.5</f>
        <v>91880</v>
      </c>
      <c r="E7" s="1">
        <f t="shared" si="2"/>
        <v>261440</v>
      </c>
      <c r="F7" s="1">
        <f t="shared" si="2"/>
        <v>163000</v>
      </c>
      <c r="G7" s="1">
        <f t="shared" si="2"/>
        <v>101280</v>
      </c>
      <c r="H7" s="1">
        <f t="shared" si="2"/>
        <v>82350</v>
      </c>
      <c r="I7" s="1">
        <f t="shared" ref="I7" si="3">I3/0.5</f>
        <v>82350</v>
      </c>
    </row>
    <row r="8" spans="2:9" x14ac:dyDescent="0.25">
      <c r="B8" s="9" t="s">
        <v>26</v>
      </c>
      <c r="C8" s="4">
        <f>C4/0.65</f>
        <v>110575.38461538461</v>
      </c>
      <c r="D8" s="4">
        <f t="shared" ref="D8:H8" si="4">D4/0.65</f>
        <v>63609.230769230766</v>
      </c>
      <c r="E8" s="4">
        <f t="shared" si="4"/>
        <v>180996.92307692306</v>
      </c>
      <c r="F8" s="4">
        <f t="shared" si="4"/>
        <v>112846.15384615384</v>
      </c>
      <c r="G8" s="4">
        <f t="shared" si="4"/>
        <v>70116.923076923078</v>
      </c>
      <c r="H8" s="4">
        <f t="shared" si="4"/>
        <v>57011.538461538461</v>
      </c>
      <c r="I8" s="4">
        <f t="shared" ref="I8" si="5">I4/0.65</f>
        <v>45514.211538461539</v>
      </c>
    </row>
    <row r="9" spans="2:9" x14ac:dyDescent="0.25">
      <c r="B9" s="9" t="s">
        <v>27</v>
      </c>
      <c r="C9" s="10">
        <f>(C8/C7)*100</f>
        <v>69.230769230769226</v>
      </c>
      <c r="D9" s="10">
        <f t="shared" ref="D9:I9" si="6">(D8/D7)*100</f>
        <v>69.230769230769226</v>
      </c>
      <c r="E9" s="10">
        <f t="shared" si="6"/>
        <v>69.230769230769226</v>
      </c>
      <c r="F9" s="10">
        <f t="shared" si="6"/>
        <v>69.230769230769226</v>
      </c>
      <c r="G9" s="10">
        <f t="shared" si="6"/>
        <v>69.230769230769226</v>
      </c>
      <c r="H9" s="10">
        <f t="shared" si="6"/>
        <v>69.230769230769226</v>
      </c>
      <c r="I9" s="10">
        <f t="shared" si="6"/>
        <v>55.269230769230774</v>
      </c>
    </row>
    <row r="10" spans="2:9" x14ac:dyDescent="0.25">
      <c r="I10" s="1"/>
    </row>
    <row r="11" spans="2:9" x14ac:dyDescent="0.25">
      <c r="B11" s="9" t="s">
        <v>28</v>
      </c>
      <c r="C11" s="1">
        <f>C7*0.9</f>
        <v>143748</v>
      </c>
      <c r="D11" s="1">
        <f t="shared" ref="D11:H11" si="7">D7*0.9</f>
        <v>82692</v>
      </c>
      <c r="E11" s="1">
        <f t="shared" si="7"/>
        <v>235296</v>
      </c>
      <c r="F11" s="1">
        <f t="shared" si="7"/>
        <v>146700</v>
      </c>
      <c r="G11" s="1">
        <f t="shared" si="7"/>
        <v>91152</v>
      </c>
      <c r="H11" s="1">
        <f t="shared" si="7"/>
        <v>74115</v>
      </c>
      <c r="I11" s="1">
        <f t="shared" ref="I11" si="8">I7*0.9</f>
        <v>74115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BOM Estimates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Fry</dc:creator>
  <cp:lastModifiedBy>Jeremy Fry</cp:lastModifiedBy>
  <dcterms:created xsi:type="dcterms:W3CDTF">2024-05-23T06:48:20Z</dcterms:created>
  <dcterms:modified xsi:type="dcterms:W3CDTF">2024-08-05T04:39:43Z</dcterms:modified>
</cp:coreProperties>
</file>